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620" tabRatio="307" activeTab="0"/>
  </bookViews>
  <sheets>
    <sheet name="UPA" sheetId="1" r:id="rId1"/>
  </sheets>
  <definedNames/>
  <calcPr fullCalcOnLoad="1"/>
</workbook>
</file>

<file path=xl/sharedStrings.xml><?xml version="1.0" encoding="utf-8"?>
<sst xmlns="http://schemas.openxmlformats.org/spreadsheetml/2006/main" count="121" uniqueCount="72">
  <si>
    <t>PLANO DE AÇÃO REGIONAL DAS REDES DE ATENÇÃO ÀS URGÊNCIAS/PAR</t>
  </si>
  <si>
    <t>UNIDADE DE PRONTO ATENDIMENTO - UPA 24HS</t>
  </si>
  <si>
    <t xml:space="preserve">MACRORREGIÃO: LESTE </t>
  </si>
  <si>
    <t>Região</t>
  </si>
  <si>
    <t>Município</t>
  </si>
  <si>
    <t>População (2018)</t>
  </si>
  <si>
    <t>CNES</t>
  </si>
  <si>
    <t xml:space="preserve"> NOME DA UPA </t>
  </si>
  <si>
    <t>GESTÃO</t>
  </si>
  <si>
    <t>UPA  HABILITADA</t>
  </si>
  <si>
    <t xml:space="preserve">UPA À HABILITAR </t>
  </si>
  <si>
    <t>UPA  A QUALIFICAR</t>
  </si>
  <si>
    <t>IMPACTO R$</t>
  </si>
  <si>
    <t>CRONOGRAMA</t>
  </si>
  <si>
    <t>Porte I</t>
  </si>
  <si>
    <t>Porte II</t>
  </si>
  <si>
    <t>Porte III</t>
  </si>
  <si>
    <t>CUSTEIO R$</t>
  </si>
  <si>
    <t>HAB</t>
  </si>
  <si>
    <t>QUALI.</t>
  </si>
  <si>
    <t>NOVA</t>
  </si>
  <si>
    <t>AMP.</t>
  </si>
  <si>
    <t xml:space="preserve">CAMAÇARI </t>
  </si>
  <si>
    <t xml:space="preserve">UPA 24 Gleba Á -Gravatá </t>
  </si>
  <si>
    <t xml:space="preserve">Municipal </t>
  </si>
  <si>
    <t xml:space="preserve">UPA de Arembepe </t>
  </si>
  <si>
    <t xml:space="preserve">PA Pediátrica </t>
  </si>
  <si>
    <t>DIAS D'ÁVILA</t>
  </si>
  <si>
    <t xml:space="preserve">UPA 24h Lucas Evangelista </t>
  </si>
  <si>
    <t>MATA DE SÃO JOÃO</t>
  </si>
  <si>
    <t>UPA24 do Litoral</t>
  </si>
  <si>
    <t>SIMÕES FILHO</t>
  </si>
  <si>
    <t>UPA Simões Filho</t>
  </si>
  <si>
    <t xml:space="preserve">TOTAL </t>
  </si>
  <si>
    <t xml:space="preserve">CRUZ DAS ALMAS </t>
  </si>
  <si>
    <t>CRUZ DAS ALMAS</t>
  </si>
  <si>
    <t xml:space="preserve">UPA 24h de Cruz das Almas </t>
  </si>
  <si>
    <t>MARAGOJIPE</t>
  </si>
  <si>
    <t xml:space="preserve">UPA 24hs de Maragogipe </t>
  </si>
  <si>
    <t>TOTAL</t>
  </si>
  <si>
    <t xml:space="preserve">SALVADOR </t>
  </si>
  <si>
    <t>VERA CRUZ</t>
  </si>
  <si>
    <t xml:space="preserve">UPA 24 de Vera Cruz </t>
  </si>
  <si>
    <t>LAURO DE FREITAS</t>
  </si>
  <si>
    <t xml:space="preserve">UPA 24h Itinga </t>
  </si>
  <si>
    <t>Municipal</t>
  </si>
  <si>
    <t>PA Centro</t>
  </si>
  <si>
    <t>UPA 24h São Cristovão</t>
  </si>
  <si>
    <t>0004774</t>
  </si>
  <si>
    <t>UPA 24h Professor Adroaldo Albergaria</t>
  </si>
  <si>
    <t>UPA 24h Vale dos Barris</t>
  </si>
  <si>
    <t xml:space="preserve">UPA 24h Pirajá/ Santo  Inácio </t>
  </si>
  <si>
    <t>UPA de Paripe</t>
  </si>
  <si>
    <t>UPA dos Brotas</t>
  </si>
  <si>
    <t>UPA 24h Valéria</t>
  </si>
  <si>
    <t>UPA 24h San Martin</t>
  </si>
  <si>
    <t>0004340</t>
  </si>
  <si>
    <t>UPA 24h Itapuã</t>
  </si>
  <si>
    <t>UPA Cabula</t>
  </si>
  <si>
    <t>Estadual</t>
  </si>
  <si>
    <t>0005363</t>
  </si>
  <si>
    <t>PA São Caetano</t>
  </si>
  <si>
    <t>0003972</t>
  </si>
  <si>
    <t xml:space="preserve">Unidade de Emergência de Plataforma </t>
  </si>
  <si>
    <t xml:space="preserve">Estadual </t>
  </si>
  <si>
    <t xml:space="preserve">UPA24h Boca do Rio </t>
  </si>
  <si>
    <t xml:space="preserve">UPA24 Cajazeiras </t>
  </si>
  <si>
    <t xml:space="preserve">SANTO ANTONIO DE JESUS </t>
  </si>
  <si>
    <t>SANTO ANTÔNIO DE JESUS</t>
  </si>
  <si>
    <t xml:space="preserve">UPA24h de Santo Antônio de Jesus </t>
  </si>
  <si>
    <t>TOTAL  GERAL</t>
  </si>
  <si>
    <t xml:space="preserve">UPA24h Cidade Baixa Sto Antonio  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</si>
</sst>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,000"/>
    <numFmt numFmtId="165" formatCode="#,#00"/>
  </numFmts>
  <fonts count="39">
    <font>
      <sz val="11"/>
      <color indexed="8"/>
      <name val="Arial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0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1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5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4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4" fontId="2" fillId="36" borderId="10" xfId="0" applyNumberFormat="1" applyFont="1" applyFill="1" applyBorder="1" applyAlignment="1">
      <alignment horizontal="right"/>
    </xf>
    <xf numFmtId="4" fontId="2" fillId="36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44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Explanatory Text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view="pageBreakPreview" zoomScale="60" zoomScaleNormal="60" zoomScalePageLayoutView="0" workbookViewId="0" topLeftCell="A1">
      <selection activeCell="F46" sqref="F46"/>
    </sheetView>
  </sheetViews>
  <sheetFormatPr defaultColWidth="9.125" defaultRowHeight="14.25"/>
  <cols>
    <col min="1" max="1" width="16.00390625" style="0" customWidth="1"/>
    <col min="2" max="2" width="17.375" style="0" customWidth="1"/>
    <col min="3" max="3" width="11.125" style="1" customWidth="1"/>
    <col min="4" max="4" width="11.875" style="0" customWidth="1"/>
    <col min="5" max="5" width="25.00390625" style="0" customWidth="1"/>
    <col min="6" max="6" width="8.375" style="2" customWidth="1"/>
    <col min="7" max="7" width="6.375" style="0" customWidth="1"/>
    <col min="8" max="8" width="8.75390625" style="0" customWidth="1"/>
    <col min="9" max="9" width="6.25390625" style="0" customWidth="1"/>
    <col min="10" max="10" width="8.50390625" style="0" customWidth="1"/>
    <col min="11" max="11" width="7.50390625" style="0" customWidth="1"/>
    <col min="12" max="12" width="8.125" style="0" customWidth="1"/>
    <col min="13" max="13" width="13.75390625" style="3" customWidth="1"/>
    <col min="14" max="14" width="6.875" style="0" customWidth="1"/>
    <col min="15" max="15" width="5.625" style="0" customWidth="1"/>
    <col min="16" max="16" width="6.375" style="0" customWidth="1"/>
    <col min="17" max="17" width="6.625" style="0" customWidth="1"/>
    <col min="18" max="18" width="7.00390625" style="0" customWidth="1"/>
    <col min="19" max="19" width="5.25390625" style="0" customWidth="1"/>
    <col min="20" max="20" width="15.625" style="3" customWidth="1"/>
    <col min="21" max="22" width="6.625" style="0" customWidth="1"/>
    <col min="23" max="23" width="6.875" style="0" customWidth="1"/>
    <col min="24" max="24" width="6.25390625" style="0" customWidth="1"/>
    <col min="25" max="25" width="6.375" style="0" customWidth="1"/>
    <col min="26" max="26" width="5.375" style="0" customWidth="1"/>
    <col min="27" max="27" width="12.875" style="3" customWidth="1"/>
    <col min="28" max="28" width="13.25390625" style="3" customWidth="1"/>
    <col min="29" max="29" width="17.625" style="0" customWidth="1"/>
  </cols>
  <sheetData>
    <row r="1" spans="1:29" s="4" customFormat="1" ht="21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s="4" customFormat="1" ht="1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9" s="4" customFormat="1" ht="1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1:29" s="4" customFormat="1" ht="17.25" customHeight="1">
      <c r="A4" s="40" t="s">
        <v>3</v>
      </c>
      <c r="B4" s="40" t="s">
        <v>4</v>
      </c>
      <c r="C4" s="41" t="s">
        <v>5</v>
      </c>
      <c r="D4" s="40" t="s">
        <v>6</v>
      </c>
      <c r="E4" s="40" t="s">
        <v>7</v>
      </c>
      <c r="F4" s="42" t="s">
        <v>8</v>
      </c>
      <c r="G4" s="43" t="s">
        <v>9</v>
      </c>
      <c r="H4" s="43"/>
      <c r="I4" s="43"/>
      <c r="J4" s="43"/>
      <c r="K4" s="43"/>
      <c r="L4" s="43"/>
      <c r="M4" s="43"/>
      <c r="N4" s="40" t="s">
        <v>10</v>
      </c>
      <c r="O4" s="40"/>
      <c r="P4" s="40"/>
      <c r="Q4" s="40"/>
      <c r="R4" s="40"/>
      <c r="S4" s="40"/>
      <c r="T4" s="40"/>
      <c r="U4" s="40" t="s">
        <v>11</v>
      </c>
      <c r="V4" s="40"/>
      <c r="W4" s="40"/>
      <c r="X4" s="40"/>
      <c r="Y4" s="40"/>
      <c r="Z4" s="40"/>
      <c r="AA4" s="40"/>
      <c r="AB4" s="44" t="s">
        <v>12</v>
      </c>
      <c r="AC4" s="40" t="s">
        <v>13</v>
      </c>
    </row>
    <row r="5" spans="1:29" s="4" customFormat="1" ht="17.25" customHeight="1">
      <c r="A5" s="40"/>
      <c r="B5" s="40"/>
      <c r="C5" s="41"/>
      <c r="D5" s="40"/>
      <c r="E5" s="40"/>
      <c r="F5" s="42"/>
      <c r="G5" s="40" t="s">
        <v>14</v>
      </c>
      <c r="H5" s="40"/>
      <c r="I5" s="40" t="s">
        <v>15</v>
      </c>
      <c r="J5" s="40"/>
      <c r="K5" s="45" t="s">
        <v>16</v>
      </c>
      <c r="L5" s="45"/>
      <c r="M5" s="46" t="s">
        <v>17</v>
      </c>
      <c r="N5" s="40" t="s">
        <v>14</v>
      </c>
      <c r="O5" s="40"/>
      <c r="P5" s="40" t="s">
        <v>15</v>
      </c>
      <c r="Q5" s="40"/>
      <c r="R5" s="45" t="s">
        <v>16</v>
      </c>
      <c r="S5" s="45"/>
      <c r="T5" s="46" t="s">
        <v>17</v>
      </c>
      <c r="U5" s="40" t="s">
        <v>14</v>
      </c>
      <c r="V5" s="40"/>
      <c r="W5" s="40" t="s">
        <v>15</v>
      </c>
      <c r="X5" s="40"/>
      <c r="Y5" s="45" t="s">
        <v>16</v>
      </c>
      <c r="Z5" s="45"/>
      <c r="AA5" s="46" t="s">
        <v>17</v>
      </c>
      <c r="AB5" s="44"/>
      <c r="AC5" s="40"/>
    </row>
    <row r="6" spans="1:29" s="4" customFormat="1" ht="15">
      <c r="A6" s="40"/>
      <c r="B6" s="40"/>
      <c r="C6" s="40"/>
      <c r="D6" s="40"/>
      <c r="E6" s="40"/>
      <c r="F6" s="40"/>
      <c r="G6" s="5" t="s">
        <v>18</v>
      </c>
      <c r="H6" s="5" t="s">
        <v>19</v>
      </c>
      <c r="I6" s="5" t="s">
        <v>18</v>
      </c>
      <c r="J6" s="5" t="s">
        <v>19</v>
      </c>
      <c r="K6" s="5" t="s">
        <v>18</v>
      </c>
      <c r="L6" s="5" t="s">
        <v>19</v>
      </c>
      <c r="M6" s="46"/>
      <c r="N6" s="5" t="s">
        <v>20</v>
      </c>
      <c r="O6" s="5" t="s">
        <v>21</v>
      </c>
      <c r="P6" s="5" t="s">
        <v>20</v>
      </c>
      <c r="Q6" s="5" t="s">
        <v>21</v>
      </c>
      <c r="R6" s="5" t="s">
        <v>20</v>
      </c>
      <c r="S6" s="5" t="s">
        <v>21</v>
      </c>
      <c r="T6" s="46"/>
      <c r="U6" s="5" t="s">
        <v>20</v>
      </c>
      <c r="V6" s="5" t="s">
        <v>21</v>
      </c>
      <c r="W6" s="5" t="s">
        <v>20</v>
      </c>
      <c r="X6" s="5" t="s">
        <v>21</v>
      </c>
      <c r="Y6" s="5" t="s">
        <v>20</v>
      </c>
      <c r="Z6" s="5" t="s">
        <v>21</v>
      </c>
      <c r="AA6" s="46"/>
      <c r="AB6" s="44"/>
      <c r="AC6" s="40"/>
    </row>
    <row r="7" spans="1:29" s="4" customFormat="1" ht="15">
      <c r="A7" s="47" t="s">
        <v>22</v>
      </c>
      <c r="B7" s="47" t="s">
        <v>22</v>
      </c>
      <c r="C7" s="48">
        <v>293723</v>
      </c>
      <c r="D7" s="8">
        <v>7636822</v>
      </c>
      <c r="E7" s="9" t="s">
        <v>23</v>
      </c>
      <c r="F7" s="8" t="s">
        <v>24</v>
      </c>
      <c r="G7" s="8"/>
      <c r="H7" s="8"/>
      <c r="I7" s="8">
        <v>1</v>
      </c>
      <c r="J7" s="8"/>
      <c r="K7" s="8"/>
      <c r="L7" s="8"/>
      <c r="M7" s="10">
        <f>(G7*100000)*12+(H7*17000)*12+(I7*175000)*12+(J7*300000)*12+(K7*250000)*12+(L7*500000)*12</f>
        <v>2100000</v>
      </c>
      <c r="N7" s="8"/>
      <c r="O7" s="8"/>
      <c r="P7" s="8"/>
      <c r="Q7" s="8"/>
      <c r="R7" s="8"/>
      <c r="S7" s="8"/>
      <c r="T7" s="10">
        <f>(N7*100000)*12+(O7*100000)*12+(P7*175000)*12+(Q7*175000)*12+(R7*250000)*12+(S7*300000)*12</f>
        <v>0</v>
      </c>
      <c r="U7" s="8"/>
      <c r="V7" s="8"/>
      <c r="W7" s="8">
        <v>1</v>
      </c>
      <c r="X7" s="8"/>
      <c r="Y7" s="8"/>
      <c r="Z7" s="8"/>
      <c r="AA7" s="11">
        <f>(U7*170000)*12+(V7*100000)*12+(W7*300000)*12+(X7*175000)*12+(Y7*500000)*12+(Z7*300000)*12</f>
        <v>3600000</v>
      </c>
      <c r="AB7" s="11">
        <f>(AA7+T7)-(M7)</f>
        <v>1500000</v>
      </c>
      <c r="AC7" s="8">
        <v>2021</v>
      </c>
    </row>
    <row r="8" spans="1:29" s="4" customFormat="1" ht="15">
      <c r="A8" s="47"/>
      <c r="B8" s="47"/>
      <c r="C8" s="48"/>
      <c r="D8" s="8">
        <v>5546826</v>
      </c>
      <c r="E8" s="9" t="s">
        <v>25</v>
      </c>
      <c r="F8" s="8" t="s">
        <v>24</v>
      </c>
      <c r="G8" s="8"/>
      <c r="H8" s="8"/>
      <c r="I8" s="8"/>
      <c r="J8" s="8"/>
      <c r="K8" s="8"/>
      <c r="L8" s="8"/>
      <c r="M8" s="10">
        <f>(G8*100000)*12+(H8*17000)*12+(I8*175000)*12+(J8*300000)*12+(K8*250000)*12+(L8*500000)*12</f>
        <v>0</v>
      </c>
      <c r="N8" s="8">
        <v>1</v>
      </c>
      <c r="O8" s="8"/>
      <c r="P8" s="8"/>
      <c r="Q8" s="8"/>
      <c r="R8" s="8"/>
      <c r="S8" s="8"/>
      <c r="T8" s="10">
        <f>(N8*100000)*12+(O8*100000)*12+(P8*175000)*12+(Q8*175000)*12+(R8*250000)*12+(S8*300000)*12</f>
        <v>1200000</v>
      </c>
      <c r="U8" s="8"/>
      <c r="V8" s="8"/>
      <c r="W8" s="8"/>
      <c r="X8" s="8"/>
      <c r="Y8" s="8"/>
      <c r="Z8" s="8"/>
      <c r="AA8" s="11">
        <f>(U8*170000)*12+(V8*100000)*12+(W8*300000)*12+(X8*175000)*12+(Y8*500000)*12+(Z8*300000)*12</f>
        <v>0</v>
      </c>
      <c r="AB8" s="11">
        <f>(AA8+T8)-(M8)</f>
        <v>1200000</v>
      </c>
      <c r="AC8" s="8">
        <v>2021</v>
      </c>
    </row>
    <row r="9" spans="1:29" s="4" customFormat="1" ht="15">
      <c r="A9" s="47"/>
      <c r="B9" s="47"/>
      <c r="C9" s="48"/>
      <c r="D9" s="8">
        <v>5415578</v>
      </c>
      <c r="E9" s="9" t="s">
        <v>26</v>
      </c>
      <c r="F9" s="8" t="s">
        <v>24</v>
      </c>
      <c r="G9" s="8"/>
      <c r="H9" s="8"/>
      <c r="I9" s="8"/>
      <c r="J9" s="8"/>
      <c r="K9" s="8"/>
      <c r="L9" s="8"/>
      <c r="M9" s="10">
        <f>(G9*100000)*12+(H9*100000)*12+(I9*175000)*12+(J9*175000)*12+(K9*300000)*12+(L9*300000)*12</f>
        <v>0</v>
      </c>
      <c r="N9" s="8"/>
      <c r="O9" s="8">
        <v>1</v>
      </c>
      <c r="P9" s="8"/>
      <c r="Q9" s="8"/>
      <c r="R9" s="8"/>
      <c r="S9" s="8"/>
      <c r="T9" s="10">
        <f>(N9*100000)*12+(O9*100000)*12+(P9*175000)*12+(Q9*175000)*12+(R9*250000)*12+(S9*250000)*12</f>
        <v>1200000</v>
      </c>
      <c r="U9" s="8"/>
      <c r="V9" s="8"/>
      <c r="W9" s="8"/>
      <c r="X9" s="8"/>
      <c r="Y9" s="8"/>
      <c r="Z9" s="8"/>
      <c r="AA9" s="11">
        <f>(U9*170000)*12+(W9*300000)*12+(Y9*500000)*12</f>
        <v>0</v>
      </c>
      <c r="AB9" s="11">
        <f>(AA9+T9)-(M9)</f>
        <v>1200000</v>
      </c>
      <c r="AC9" s="8">
        <v>2021</v>
      </c>
    </row>
    <row r="10" spans="1:33" s="4" customFormat="1" ht="15">
      <c r="A10" s="47"/>
      <c r="B10" s="8" t="s">
        <v>27</v>
      </c>
      <c r="C10" s="12">
        <v>79685</v>
      </c>
      <c r="D10" s="8">
        <v>7922000</v>
      </c>
      <c r="E10" s="9" t="s">
        <v>28</v>
      </c>
      <c r="F10" s="13" t="s">
        <v>24</v>
      </c>
      <c r="G10" s="13"/>
      <c r="H10" s="8">
        <v>1</v>
      </c>
      <c r="I10" s="13"/>
      <c r="J10" s="8"/>
      <c r="K10" s="13"/>
      <c r="L10" s="13"/>
      <c r="M10" s="10">
        <f>(G10*100000)*12+(H10*235000)*12+(I10*175000)*12+(J10*300000)*12+(K10*250000)*12+(L10*500000)*12</f>
        <v>2820000</v>
      </c>
      <c r="N10" s="8"/>
      <c r="O10" s="8"/>
      <c r="P10" s="8"/>
      <c r="Q10" s="8"/>
      <c r="R10" s="8"/>
      <c r="S10" s="8"/>
      <c r="T10" s="10">
        <f>(N10*100000)*12+(O10*100000)*12+(P10*175000)*12+(Q10*175000)*12+(R10*250000)*12+(S10*300000)*12</f>
        <v>0</v>
      </c>
      <c r="U10" s="8"/>
      <c r="V10" s="8"/>
      <c r="W10" s="8"/>
      <c r="X10" s="8"/>
      <c r="Y10" s="8"/>
      <c r="Z10" s="8"/>
      <c r="AA10" s="11">
        <f>(U10*170000)*12+(V10*100000)*12+(W10*300000)*12+(X10*175000)*12+(Y10*500000)*12+(Z10*300000)*12</f>
        <v>0</v>
      </c>
      <c r="AB10" s="11">
        <f>(AA10+T10+M10)-(M10)</f>
        <v>0</v>
      </c>
      <c r="AC10" s="8"/>
      <c r="AE10" s="14"/>
      <c r="AF10" s="14"/>
      <c r="AG10" s="15"/>
    </row>
    <row r="11" spans="1:29" s="4" customFormat="1" ht="15">
      <c r="A11" s="47"/>
      <c r="B11" s="6" t="s">
        <v>29</v>
      </c>
      <c r="C11" s="7">
        <v>46014</v>
      </c>
      <c r="D11" s="8"/>
      <c r="E11" s="9" t="s">
        <v>30</v>
      </c>
      <c r="F11" s="8" t="s">
        <v>24</v>
      </c>
      <c r="G11" s="8"/>
      <c r="H11" s="8"/>
      <c r="I11" s="8"/>
      <c r="J11" s="8"/>
      <c r="K11" s="8"/>
      <c r="L11" s="8"/>
      <c r="M11" s="10">
        <f>(G11*100000)*12+(H11*17000)*12+(I11*175000)*12+(J11*300000)*12+(K11*250000)*12+(L11*500000)*12</f>
        <v>0</v>
      </c>
      <c r="N11" s="8">
        <v>1</v>
      </c>
      <c r="O11" s="8"/>
      <c r="P11" s="8"/>
      <c r="Q11" s="8"/>
      <c r="R11" s="8"/>
      <c r="S11" s="8"/>
      <c r="T11" s="10">
        <f>(N11*100000)*12+(O11*100000)*12+(P11*175000)*12+(Q11*175000)*12+(R11*250000)*12+(S11*300000)*12</f>
        <v>1200000</v>
      </c>
      <c r="U11" s="8"/>
      <c r="V11" s="8"/>
      <c r="W11" s="8"/>
      <c r="X11" s="8"/>
      <c r="Y11" s="8"/>
      <c r="Z11" s="8"/>
      <c r="AA11" s="11">
        <f>(U11*170000)*12+(V11*100000)*12+(W11*300000)*12+(X11*175000)*12+(Y11*500000)*12+(Z11*300000)*12</f>
        <v>0</v>
      </c>
      <c r="AB11" s="11">
        <f>(AA11+T11)-(M11)</f>
        <v>1200000</v>
      </c>
      <c r="AC11" s="8">
        <v>2021</v>
      </c>
    </row>
    <row r="12" spans="1:29" s="4" customFormat="1" ht="15">
      <c r="A12" s="47"/>
      <c r="B12" s="8" t="s">
        <v>31</v>
      </c>
      <c r="C12" s="12">
        <v>132906</v>
      </c>
      <c r="D12" s="8">
        <v>7443382</v>
      </c>
      <c r="E12" s="9" t="s">
        <v>32</v>
      </c>
      <c r="F12" s="8" t="s">
        <v>24</v>
      </c>
      <c r="G12" s="8"/>
      <c r="H12" s="8"/>
      <c r="I12" s="8"/>
      <c r="J12" s="8">
        <v>1</v>
      </c>
      <c r="K12" s="8"/>
      <c r="L12" s="8"/>
      <c r="M12" s="10">
        <f>(G12*100000)*12+(H12*17000)*12+(I12*175000)*12+(J12*300000)*12+(K12*250000)*12+(L12*500000)*12</f>
        <v>3600000</v>
      </c>
      <c r="N12" s="8"/>
      <c r="O12" s="8"/>
      <c r="P12" s="8"/>
      <c r="Q12" s="8"/>
      <c r="R12" s="8"/>
      <c r="S12" s="8"/>
      <c r="T12" s="10">
        <f>(N12*100000)*12+(O12*100000)*12+(P12*175000)*12+(Q12*175000)*12+(R12*250000)*12+(S12*300000)*12</f>
        <v>0</v>
      </c>
      <c r="U12" s="8"/>
      <c r="V12" s="8"/>
      <c r="W12" s="8"/>
      <c r="X12" s="8"/>
      <c r="Y12" s="8"/>
      <c r="Z12" s="8"/>
      <c r="AA12" s="11">
        <f>(U12*170000)*12+(V12*100000)*12+(W12*300000)*12+(X12*175000)*12+(Y12*500000)*12+(Z12*300000)*12</f>
        <v>0</v>
      </c>
      <c r="AB12" s="11">
        <f>(AA12+T12+M12)-(M12)</f>
        <v>0</v>
      </c>
      <c r="AC12" s="8"/>
    </row>
    <row r="13" spans="1:29" s="4" customFormat="1" ht="15">
      <c r="A13" s="40" t="s">
        <v>33</v>
      </c>
      <c r="B13" s="40"/>
      <c r="C13" s="16">
        <f>SUM(C7:C12)</f>
        <v>552328</v>
      </c>
      <c r="D13" s="40"/>
      <c r="E13" s="40"/>
      <c r="F13" s="40"/>
      <c r="G13" s="17">
        <f aca="true" t="shared" si="0" ref="G13:AB13">SUM(G7:G12)</f>
        <v>0</v>
      </c>
      <c r="H13" s="17">
        <f t="shared" si="0"/>
        <v>1</v>
      </c>
      <c r="I13" s="17">
        <f t="shared" si="0"/>
        <v>1</v>
      </c>
      <c r="J13" s="17">
        <f t="shared" si="0"/>
        <v>1</v>
      </c>
      <c r="K13" s="17">
        <f t="shared" si="0"/>
        <v>0</v>
      </c>
      <c r="L13" s="17">
        <f t="shared" si="0"/>
        <v>0</v>
      </c>
      <c r="M13" s="18">
        <f t="shared" si="0"/>
        <v>8520000</v>
      </c>
      <c r="N13" s="17">
        <f t="shared" si="0"/>
        <v>2</v>
      </c>
      <c r="O13" s="17">
        <f t="shared" si="0"/>
        <v>1</v>
      </c>
      <c r="P13" s="17">
        <f t="shared" si="0"/>
        <v>0</v>
      </c>
      <c r="Q13" s="17">
        <f t="shared" si="0"/>
        <v>0</v>
      </c>
      <c r="R13" s="17">
        <f t="shared" si="0"/>
        <v>0</v>
      </c>
      <c r="S13" s="17">
        <f t="shared" si="0"/>
        <v>0</v>
      </c>
      <c r="T13" s="19">
        <f t="shared" si="0"/>
        <v>3600000</v>
      </c>
      <c r="U13" s="17">
        <f t="shared" si="0"/>
        <v>0</v>
      </c>
      <c r="V13" s="17">
        <f t="shared" si="0"/>
        <v>0</v>
      </c>
      <c r="W13" s="17">
        <f t="shared" si="0"/>
        <v>1</v>
      </c>
      <c r="X13" s="17">
        <f t="shared" si="0"/>
        <v>0</v>
      </c>
      <c r="Y13" s="17">
        <f t="shared" si="0"/>
        <v>0</v>
      </c>
      <c r="Z13" s="17">
        <f t="shared" si="0"/>
        <v>0</v>
      </c>
      <c r="AA13" s="19">
        <f t="shared" si="0"/>
        <v>3600000</v>
      </c>
      <c r="AB13" s="19">
        <f t="shared" si="0"/>
        <v>5100000</v>
      </c>
      <c r="AC13" s="17"/>
    </row>
    <row r="14" spans="1:29" s="4" customFormat="1" ht="15" customHeight="1">
      <c r="A14" s="49" t="s">
        <v>34</v>
      </c>
      <c r="B14" s="8" t="s">
        <v>35</v>
      </c>
      <c r="C14" s="21">
        <v>62871</v>
      </c>
      <c r="D14" s="8">
        <v>7111606</v>
      </c>
      <c r="E14" s="9" t="s">
        <v>36</v>
      </c>
      <c r="F14" s="8" t="s">
        <v>24</v>
      </c>
      <c r="G14" s="8"/>
      <c r="H14" s="8">
        <v>1</v>
      </c>
      <c r="I14" s="8"/>
      <c r="J14" s="8"/>
      <c r="K14" s="8"/>
      <c r="L14" s="8"/>
      <c r="M14" s="10">
        <f>(G14*100000)*12+(H14*170000)*12+(I14*175000)*12+(J14*300000)*12+(K14*250000)*12+(L14*500000)*12</f>
        <v>2040000</v>
      </c>
      <c r="N14" s="8"/>
      <c r="O14" s="8"/>
      <c r="P14" s="8"/>
      <c r="Q14" s="8"/>
      <c r="R14" s="8"/>
      <c r="S14" s="8"/>
      <c r="T14" s="10">
        <f>(N14*100000)*12+(O14*100000)*12+(P14*175000)*12+(Q14*175000)*12+(R14*250000)*12+(S14*300000)*12</f>
        <v>0</v>
      </c>
      <c r="U14" s="8"/>
      <c r="V14" s="8"/>
      <c r="W14" s="8"/>
      <c r="X14" s="8"/>
      <c r="Y14" s="8"/>
      <c r="Z14" s="8"/>
      <c r="AA14" s="11">
        <f>(U14*170000)*12+(V14*100000)*12+(W14*300000)*12+(X14*175000)*12+(Y14*500000)*12+(Z14*300000)*12</f>
        <v>0</v>
      </c>
      <c r="AB14" s="11">
        <f>(AA14+T14+M14)-(M14)</f>
        <v>0</v>
      </c>
      <c r="AC14" s="8"/>
    </row>
    <row r="15" spans="1:29" s="4" customFormat="1" ht="15">
      <c r="A15" s="49"/>
      <c r="B15" s="22" t="s">
        <v>37</v>
      </c>
      <c r="C15" s="23">
        <v>44555</v>
      </c>
      <c r="D15" s="22">
        <v>9024042</v>
      </c>
      <c r="E15" s="24" t="s">
        <v>38</v>
      </c>
      <c r="F15" s="8" t="s">
        <v>24</v>
      </c>
      <c r="G15" s="8">
        <v>1</v>
      </c>
      <c r="H15" s="25"/>
      <c r="I15" s="8"/>
      <c r="J15" s="8"/>
      <c r="K15" s="8"/>
      <c r="L15" s="8"/>
      <c r="M15" s="10">
        <f>(G15*100000)*12+(H15*17000)*12+(I15*175000)*12+(J15*300000)*12+(K15*250000)*12+(L15*500000)*12</f>
        <v>1200000</v>
      </c>
      <c r="N15" s="8"/>
      <c r="O15" s="8"/>
      <c r="P15" s="8"/>
      <c r="Q15" s="8"/>
      <c r="R15" s="8"/>
      <c r="S15" s="8"/>
      <c r="T15" s="10">
        <f>(N15*100000)*12+(O15*100000)*12+(P15*175000)*12+(Q15*175000)*12+(R15*250000)*12+(S15*300000)*12</f>
        <v>0</v>
      </c>
      <c r="U15" s="8">
        <v>1</v>
      </c>
      <c r="V15" s="8"/>
      <c r="W15" s="8"/>
      <c r="X15" s="8"/>
      <c r="Y15" s="8"/>
      <c r="Z15" s="8"/>
      <c r="AA15" s="11">
        <f>(U15*170000)*12+(V15*100000)*12+(W15*300000)*12+(X15*175000)*12+(Y15*500000)*12+(Z15*300000)*12</f>
        <v>2040000</v>
      </c>
      <c r="AB15" s="11">
        <f>(AA15+T15)-(M15)</f>
        <v>840000</v>
      </c>
      <c r="AC15" s="8">
        <v>2021</v>
      </c>
    </row>
    <row r="16" spans="1:29" s="27" customFormat="1" ht="14.25">
      <c r="A16" s="40" t="s">
        <v>39</v>
      </c>
      <c r="B16" s="40"/>
      <c r="C16" s="26">
        <f>SUM(C14:C15)</f>
        <v>107426</v>
      </c>
      <c r="D16" s="40"/>
      <c r="E16" s="40"/>
      <c r="F16" s="40"/>
      <c r="G16" s="17">
        <f aca="true" t="shared" si="1" ref="G16:AB16">SUM(G14:G15)</f>
        <v>1</v>
      </c>
      <c r="H16" s="17">
        <f t="shared" si="1"/>
        <v>1</v>
      </c>
      <c r="I16" s="17">
        <f t="shared" si="1"/>
        <v>0</v>
      </c>
      <c r="J16" s="17">
        <f t="shared" si="1"/>
        <v>0</v>
      </c>
      <c r="K16" s="17">
        <f t="shared" si="1"/>
        <v>0</v>
      </c>
      <c r="L16" s="17">
        <f t="shared" si="1"/>
        <v>0</v>
      </c>
      <c r="M16" s="18">
        <f t="shared" si="1"/>
        <v>3240000</v>
      </c>
      <c r="N16" s="17">
        <f t="shared" si="1"/>
        <v>0</v>
      </c>
      <c r="O16" s="17">
        <f t="shared" si="1"/>
        <v>0</v>
      </c>
      <c r="P16" s="17">
        <f t="shared" si="1"/>
        <v>0</v>
      </c>
      <c r="Q16" s="17">
        <f t="shared" si="1"/>
        <v>0</v>
      </c>
      <c r="R16" s="17">
        <f t="shared" si="1"/>
        <v>0</v>
      </c>
      <c r="S16" s="17">
        <f t="shared" si="1"/>
        <v>0</v>
      </c>
      <c r="T16" s="19">
        <f t="shared" si="1"/>
        <v>0</v>
      </c>
      <c r="U16" s="17">
        <f t="shared" si="1"/>
        <v>1</v>
      </c>
      <c r="V16" s="17">
        <f t="shared" si="1"/>
        <v>0</v>
      </c>
      <c r="W16" s="17">
        <f t="shared" si="1"/>
        <v>0</v>
      </c>
      <c r="X16" s="17">
        <f t="shared" si="1"/>
        <v>0</v>
      </c>
      <c r="Y16" s="17">
        <f t="shared" si="1"/>
        <v>0</v>
      </c>
      <c r="Z16" s="17">
        <f t="shared" si="1"/>
        <v>0</v>
      </c>
      <c r="AA16" s="19">
        <f t="shared" si="1"/>
        <v>2040000</v>
      </c>
      <c r="AB16" s="19">
        <f t="shared" si="1"/>
        <v>840000</v>
      </c>
      <c r="AC16" s="17"/>
    </row>
    <row r="17" spans="1:29" s="4" customFormat="1" ht="15">
      <c r="A17" s="47" t="s">
        <v>40</v>
      </c>
      <c r="B17" s="8" t="s">
        <v>41</v>
      </c>
      <c r="C17" s="12">
        <v>42706</v>
      </c>
      <c r="D17" s="8">
        <v>6211496</v>
      </c>
      <c r="E17" s="9" t="s">
        <v>42</v>
      </c>
      <c r="F17" s="28" t="s">
        <v>24</v>
      </c>
      <c r="G17" s="8"/>
      <c r="H17" s="8"/>
      <c r="I17" s="8"/>
      <c r="J17" s="8">
        <v>1</v>
      </c>
      <c r="K17" s="8"/>
      <c r="L17" s="8"/>
      <c r="M17" s="10">
        <f>(G17*100000)*12+(H17*100000)*12+(I17*175000)*12+(J17*175000)*12+(K17*300000)*12+(L17*300000)*12</f>
        <v>2100000</v>
      </c>
      <c r="N17" s="8"/>
      <c r="O17" s="8"/>
      <c r="P17" s="8"/>
      <c r="Q17" s="8"/>
      <c r="R17" s="8"/>
      <c r="S17" s="8"/>
      <c r="T17" s="10">
        <f>(N17*100000)*12+(O17*100000)*12+(P17*175000)*12+(Q17*175000)*12+(R17*250000)*12+(S17*250000)*12</f>
        <v>0</v>
      </c>
      <c r="U17" s="8"/>
      <c r="V17" s="8"/>
      <c r="W17" s="8"/>
      <c r="X17" s="8"/>
      <c r="Y17" s="8"/>
      <c r="Z17" s="8"/>
      <c r="AA17" s="11">
        <f>(U17*170000)*12+(W17*300000)*12+(Y17*500000)*12</f>
        <v>0</v>
      </c>
      <c r="AB17" s="11">
        <f>(AA17+T17+M17)-(M17)</f>
        <v>0</v>
      </c>
      <c r="AC17" s="8"/>
    </row>
    <row r="18" spans="1:29" s="4" customFormat="1" ht="15">
      <c r="A18" s="47"/>
      <c r="B18" s="47" t="s">
        <v>43</v>
      </c>
      <c r="C18" s="48">
        <v>195095</v>
      </c>
      <c r="D18" s="8">
        <v>7785577</v>
      </c>
      <c r="E18" s="9" t="s">
        <v>44</v>
      </c>
      <c r="F18" s="29" t="s">
        <v>45</v>
      </c>
      <c r="G18" s="8"/>
      <c r="H18" s="8"/>
      <c r="I18" s="8">
        <v>1</v>
      </c>
      <c r="J18" s="8"/>
      <c r="K18" s="8"/>
      <c r="L18" s="8"/>
      <c r="M18" s="10">
        <f>(G18*100000)*12+(H18*17000)*12+(I18*175000)*12+(J18*300000)*12+(K18*250000)*12+(L18*500000)*12</f>
        <v>2100000</v>
      </c>
      <c r="N18" s="8"/>
      <c r="O18" s="8"/>
      <c r="P18" s="8"/>
      <c r="Q18" s="8"/>
      <c r="R18" s="8"/>
      <c r="S18" s="8"/>
      <c r="T18" s="10">
        <f>(N18*100000)*12+(O18*100000)*12+(P18*175000)*12+(Q18*175000)*12+(R18*250000)*12+(S18*300000)*12</f>
        <v>0</v>
      </c>
      <c r="U18" s="8"/>
      <c r="V18" s="8"/>
      <c r="W18" s="8">
        <v>1</v>
      </c>
      <c r="X18" s="8"/>
      <c r="Y18" s="8"/>
      <c r="Z18" s="8"/>
      <c r="AA18" s="11">
        <f>(U18*170000)*12+(V18*100000)*12+(W18*300000)*12+(X18*175000)*12+(Y18*500000)*12+(Z18*300000)*12</f>
        <v>3600000</v>
      </c>
      <c r="AB18" s="11">
        <f>(AA18+T18)-(M18)</f>
        <v>1500000</v>
      </c>
      <c r="AC18" s="8">
        <v>2021</v>
      </c>
    </row>
    <row r="19" spans="1:29" s="4" customFormat="1" ht="15">
      <c r="A19" s="47"/>
      <c r="B19" s="47"/>
      <c r="C19" s="48"/>
      <c r="D19" s="8">
        <v>2799154</v>
      </c>
      <c r="E19" s="30" t="s">
        <v>46</v>
      </c>
      <c r="F19" s="29" t="s">
        <v>45</v>
      </c>
      <c r="G19" s="8"/>
      <c r="H19" s="8"/>
      <c r="I19" s="8"/>
      <c r="J19" s="8"/>
      <c r="K19" s="8"/>
      <c r="L19" s="8"/>
      <c r="M19" s="10">
        <f>(G19*100000)*12+(H19*100000)*12+(I19*175000)*12+(J19*175000)*12+(K19*300000)*12+(L19*300000)*12</f>
        <v>0</v>
      </c>
      <c r="N19" s="8"/>
      <c r="O19" s="13">
        <v>1</v>
      </c>
      <c r="P19" s="8"/>
      <c r="Q19" s="8"/>
      <c r="R19" s="8"/>
      <c r="S19" s="8"/>
      <c r="T19" s="10">
        <f>(N19*100000)*12+(O19*100000)*12+(P19*175000)*12+(Q19*175000)*12+(R19*250000)*12+(S19*250000)*12</f>
        <v>1200000</v>
      </c>
      <c r="U19" s="8"/>
      <c r="V19" s="8"/>
      <c r="W19" s="8"/>
      <c r="X19" s="8"/>
      <c r="Y19" s="8"/>
      <c r="Z19" s="8"/>
      <c r="AA19" s="11">
        <f>(U19*170000)*12+(W19*300000)*12+(Y19*500000)*12</f>
        <v>0</v>
      </c>
      <c r="AB19" s="11">
        <f>(AA19+T19)-(M19)</f>
        <v>1200000</v>
      </c>
      <c r="AC19" s="8">
        <v>2021</v>
      </c>
    </row>
    <row r="20" spans="1:29" s="4" customFormat="1" ht="15">
      <c r="A20" s="47"/>
      <c r="B20" s="50" t="s">
        <v>40</v>
      </c>
      <c r="C20" s="48">
        <v>2857329</v>
      </c>
      <c r="D20" s="13">
        <v>7894015</v>
      </c>
      <c r="E20" s="31" t="s">
        <v>47</v>
      </c>
      <c r="F20" s="29" t="s">
        <v>45</v>
      </c>
      <c r="G20" s="8"/>
      <c r="H20" s="8"/>
      <c r="I20" s="8"/>
      <c r="J20" s="8"/>
      <c r="K20" s="8"/>
      <c r="L20" s="8">
        <v>1</v>
      </c>
      <c r="M20" s="10">
        <f>(G20*100000)*12+(H20*17000)*12+(I20*175000)*12+(J20*300000)*12+(K20*250000)*12+(L20*500000)*12</f>
        <v>6000000</v>
      </c>
      <c r="N20" s="8"/>
      <c r="O20" s="8"/>
      <c r="P20" s="8"/>
      <c r="Q20" s="8"/>
      <c r="R20" s="8"/>
      <c r="S20" s="8"/>
      <c r="T20" s="10">
        <f>(N20*100000)*12+(O20*100000)*12+(P20*175000)*12+(Q20*175000)*12+(R20*250000)*12+(S20*300000)*12</f>
        <v>0</v>
      </c>
      <c r="U20" s="8"/>
      <c r="V20" s="8"/>
      <c r="W20" s="8"/>
      <c r="X20" s="8"/>
      <c r="Y20" s="8"/>
      <c r="Z20" s="8"/>
      <c r="AA20" s="11">
        <f>(U20*170000)*12+(V20*100000)*12+(W20*300000)*12+(X20*175000)*12+(Y20*500000)*12+(Z20*300000)*12</f>
        <v>0</v>
      </c>
      <c r="AB20" s="11">
        <f aca="true" t="shared" si="2" ref="AB20:AB28">(AA20+T20+M20)-(M20)</f>
        <v>0</v>
      </c>
      <c r="AC20" s="8"/>
    </row>
    <row r="21" spans="1:29" s="4" customFormat="1" ht="15">
      <c r="A21" s="47"/>
      <c r="B21" s="50"/>
      <c r="C21" s="48"/>
      <c r="D21" s="13" t="s">
        <v>48</v>
      </c>
      <c r="E21" s="31" t="s">
        <v>49</v>
      </c>
      <c r="F21" s="29" t="s">
        <v>45</v>
      </c>
      <c r="G21" s="8"/>
      <c r="H21" s="8"/>
      <c r="I21" s="8"/>
      <c r="J21" s="8"/>
      <c r="K21" s="8"/>
      <c r="L21" s="8">
        <v>1</v>
      </c>
      <c r="M21" s="10">
        <f>(G21*100000)*12+(H21*100000)*12+(I21*175000)*12+(J21*175000)*12+(K21*300000)*12+(L21*300000)*12</f>
        <v>3600000</v>
      </c>
      <c r="N21" s="8"/>
      <c r="O21" s="8"/>
      <c r="P21" s="8"/>
      <c r="Q21" s="8"/>
      <c r="R21" s="8"/>
      <c r="S21" s="8"/>
      <c r="T21" s="10">
        <f>(N21*100000)*12+(O21*100000)*12+(P21*175000)*12+(Q21*175000)*12+(R21*250000)*12+(S21*250000)*12</f>
        <v>0</v>
      </c>
      <c r="U21" s="8"/>
      <c r="V21" s="8"/>
      <c r="W21" s="8"/>
      <c r="X21" s="8"/>
      <c r="Y21" s="8"/>
      <c r="Z21" s="8"/>
      <c r="AA21" s="11">
        <f>(U21*170000)*12+(W21*300000)*12+(Y21*500000)*12</f>
        <v>0</v>
      </c>
      <c r="AB21" s="11">
        <f t="shared" si="2"/>
        <v>0</v>
      </c>
      <c r="AC21" s="8"/>
    </row>
    <row r="22" spans="1:29" s="4" customFormat="1" ht="15">
      <c r="A22" s="47"/>
      <c r="B22" s="50"/>
      <c r="C22" s="48"/>
      <c r="D22" s="13">
        <v>7633149</v>
      </c>
      <c r="E22" s="31" t="s">
        <v>50</v>
      </c>
      <c r="F22" s="29" t="s">
        <v>45</v>
      </c>
      <c r="G22" s="8"/>
      <c r="H22" s="8"/>
      <c r="I22" s="8"/>
      <c r="J22" s="8"/>
      <c r="K22" s="8"/>
      <c r="L22" s="8">
        <v>1</v>
      </c>
      <c r="M22" s="10">
        <f aca="true" t="shared" si="3" ref="M22:M27">(G22*100000)*12+(H22*17000)*12+(I22*175000)*12+(J22*300000)*12+(K22*250000)*12+(L22*500000)*12</f>
        <v>6000000</v>
      </c>
      <c r="N22" s="8"/>
      <c r="O22" s="8"/>
      <c r="P22" s="8"/>
      <c r="Q22" s="8"/>
      <c r="R22" s="8"/>
      <c r="S22" s="8"/>
      <c r="T22" s="10">
        <f aca="true" t="shared" si="4" ref="T22:T27">(N22*100000)*12+(O22*100000)*12+(P22*175000)*12+(Q22*175000)*12+(R22*250000)*12+(S22*300000)*12</f>
        <v>0</v>
      </c>
      <c r="U22" s="8"/>
      <c r="V22" s="8"/>
      <c r="W22" s="8"/>
      <c r="X22" s="8"/>
      <c r="Y22" s="8"/>
      <c r="Z22" s="8"/>
      <c r="AA22" s="11">
        <f aca="true" t="shared" si="5" ref="AA22:AA27">(U22*170000)*12+(V22*100000)*12+(W22*300000)*12+(X22*175000)*12+(Y22*500000)*12+(Z22*300000)*12</f>
        <v>0</v>
      </c>
      <c r="AB22" s="11">
        <f t="shared" si="2"/>
        <v>0</v>
      </c>
      <c r="AC22" s="8"/>
    </row>
    <row r="23" spans="1:29" s="4" customFormat="1" ht="15">
      <c r="A23" s="47"/>
      <c r="B23" s="50"/>
      <c r="C23" s="48"/>
      <c r="D23" s="13">
        <v>99030158</v>
      </c>
      <c r="E23" s="31" t="s">
        <v>51</v>
      </c>
      <c r="F23" s="29" t="s">
        <v>45</v>
      </c>
      <c r="G23" s="8"/>
      <c r="H23" s="8"/>
      <c r="I23" s="8"/>
      <c r="J23" s="8"/>
      <c r="K23" s="8"/>
      <c r="L23" s="8">
        <v>1</v>
      </c>
      <c r="M23" s="10">
        <f t="shared" si="3"/>
        <v>6000000</v>
      </c>
      <c r="N23" s="8"/>
      <c r="O23" s="8"/>
      <c r="P23" s="8"/>
      <c r="Q23" s="8"/>
      <c r="R23" s="8"/>
      <c r="S23" s="8"/>
      <c r="T23" s="10">
        <f t="shared" si="4"/>
        <v>0</v>
      </c>
      <c r="U23" s="8"/>
      <c r="V23" s="8"/>
      <c r="W23" s="8"/>
      <c r="X23" s="8"/>
      <c r="Y23" s="8"/>
      <c r="Z23" s="8"/>
      <c r="AA23" s="11">
        <f t="shared" si="5"/>
        <v>0</v>
      </c>
      <c r="AB23" s="11">
        <f t="shared" si="2"/>
        <v>0</v>
      </c>
      <c r="AC23" s="8"/>
    </row>
    <row r="24" spans="1:29" s="4" customFormat="1" ht="15">
      <c r="A24" s="47"/>
      <c r="B24" s="50"/>
      <c r="C24" s="48"/>
      <c r="D24" s="13">
        <v>9019308</v>
      </c>
      <c r="E24" s="31" t="s">
        <v>52</v>
      </c>
      <c r="F24" s="29" t="s">
        <v>45</v>
      </c>
      <c r="G24" s="8"/>
      <c r="H24" s="8"/>
      <c r="I24" s="8"/>
      <c r="J24" s="8"/>
      <c r="K24" s="8"/>
      <c r="L24" s="8">
        <v>1</v>
      </c>
      <c r="M24" s="10">
        <f t="shared" si="3"/>
        <v>6000000</v>
      </c>
      <c r="N24" s="8"/>
      <c r="O24" s="8"/>
      <c r="P24" s="8"/>
      <c r="Q24" s="8"/>
      <c r="R24" s="8"/>
      <c r="S24" s="8"/>
      <c r="T24" s="10">
        <f t="shared" si="4"/>
        <v>0</v>
      </c>
      <c r="U24" s="8"/>
      <c r="V24" s="8"/>
      <c r="W24" s="8"/>
      <c r="X24" s="8"/>
      <c r="Y24" s="8"/>
      <c r="Z24" s="8"/>
      <c r="AA24" s="11">
        <f t="shared" si="5"/>
        <v>0</v>
      </c>
      <c r="AB24" s="11">
        <f t="shared" si="2"/>
        <v>0</v>
      </c>
      <c r="AC24" s="8"/>
    </row>
    <row r="25" spans="1:29" s="4" customFormat="1" ht="15">
      <c r="A25" s="47"/>
      <c r="B25" s="50"/>
      <c r="C25" s="48"/>
      <c r="D25" s="13">
        <v>7986076</v>
      </c>
      <c r="E25" s="31" t="s">
        <v>53</v>
      </c>
      <c r="F25" s="29" t="s">
        <v>45</v>
      </c>
      <c r="G25" s="8"/>
      <c r="H25" s="8"/>
      <c r="I25" s="8"/>
      <c r="J25" s="8"/>
      <c r="K25" s="8"/>
      <c r="L25" s="8">
        <v>1</v>
      </c>
      <c r="M25" s="10">
        <f t="shared" si="3"/>
        <v>6000000</v>
      </c>
      <c r="N25" s="8"/>
      <c r="O25" s="8"/>
      <c r="P25" s="8"/>
      <c r="Q25" s="8"/>
      <c r="R25" s="8"/>
      <c r="S25" s="8"/>
      <c r="T25" s="10">
        <f t="shared" si="4"/>
        <v>0</v>
      </c>
      <c r="U25" s="8"/>
      <c r="V25" s="8"/>
      <c r="W25" s="8"/>
      <c r="X25" s="8"/>
      <c r="Y25" s="8"/>
      <c r="Z25" s="8"/>
      <c r="AA25" s="11">
        <f t="shared" si="5"/>
        <v>0</v>
      </c>
      <c r="AB25" s="11">
        <f t="shared" si="2"/>
        <v>0</v>
      </c>
      <c r="AC25" s="8"/>
    </row>
    <row r="26" spans="1:29" s="4" customFormat="1" ht="15">
      <c r="A26" s="47"/>
      <c r="B26" s="50"/>
      <c r="C26" s="48"/>
      <c r="D26" s="13">
        <v>7476469</v>
      </c>
      <c r="E26" s="31" t="s">
        <v>54</v>
      </c>
      <c r="F26" s="29" t="s">
        <v>45</v>
      </c>
      <c r="G26" s="8"/>
      <c r="H26" s="8"/>
      <c r="I26" s="8"/>
      <c r="J26" s="8"/>
      <c r="K26" s="8"/>
      <c r="L26" s="8">
        <v>1</v>
      </c>
      <c r="M26" s="10">
        <f t="shared" si="3"/>
        <v>6000000</v>
      </c>
      <c r="N26" s="8"/>
      <c r="O26" s="8"/>
      <c r="P26" s="8"/>
      <c r="Q26" s="8"/>
      <c r="R26" s="8"/>
      <c r="S26" s="8"/>
      <c r="T26" s="10">
        <f t="shared" si="4"/>
        <v>0</v>
      </c>
      <c r="U26" s="8"/>
      <c r="V26" s="8"/>
      <c r="W26" s="8"/>
      <c r="X26" s="8"/>
      <c r="Y26" s="8"/>
      <c r="Z26" s="8"/>
      <c r="AA26" s="11">
        <f t="shared" si="5"/>
        <v>0</v>
      </c>
      <c r="AB26" s="11">
        <f t="shared" si="2"/>
        <v>0</v>
      </c>
      <c r="AC26" s="8"/>
    </row>
    <row r="27" spans="1:29" s="4" customFormat="1" ht="15">
      <c r="A27" s="47"/>
      <c r="B27" s="50"/>
      <c r="C27" s="48"/>
      <c r="D27" s="13">
        <v>7521316</v>
      </c>
      <c r="E27" s="31" t="s">
        <v>55</v>
      </c>
      <c r="F27" s="29" t="s">
        <v>45</v>
      </c>
      <c r="G27" s="8"/>
      <c r="H27" s="8"/>
      <c r="I27" s="8"/>
      <c r="J27" s="8"/>
      <c r="K27" s="8"/>
      <c r="L27" s="8">
        <v>1</v>
      </c>
      <c r="M27" s="10">
        <f t="shared" si="3"/>
        <v>6000000</v>
      </c>
      <c r="N27" s="8"/>
      <c r="O27" s="8"/>
      <c r="P27" s="8"/>
      <c r="Q27" s="8"/>
      <c r="R27" s="8"/>
      <c r="S27" s="8"/>
      <c r="T27" s="10">
        <f t="shared" si="4"/>
        <v>0</v>
      </c>
      <c r="U27" s="8"/>
      <c r="V27" s="8"/>
      <c r="W27" s="8"/>
      <c r="X27" s="8"/>
      <c r="Y27" s="8"/>
      <c r="Z27" s="8"/>
      <c r="AA27" s="11">
        <f t="shared" si="5"/>
        <v>0</v>
      </c>
      <c r="AB27" s="11">
        <f t="shared" si="2"/>
        <v>0</v>
      </c>
      <c r="AC27" s="8"/>
    </row>
    <row r="28" spans="1:29" s="4" customFormat="1" ht="15">
      <c r="A28" s="47"/>
      <c r="B28" s="50"/>
      <c r="C28" s="48"/>
      <c r="D28" s="13" t="s">
        <v>56</v>
      </c>
      <c r="E28" s="31" t="s">
        <v>57</v>
      </c>
      <c r="F28" s="29" t="s">
        <v>45</v>
      </c>
      <c r="G28" s="8"/>
      <c r="H28" s="8"/>
      <c r="I28" s="8"/>
      <c r="J28" s="8"/>
      <c r="K28" s="8"/>
      <c r="L28" s="8">
        <v>1</v>
      </c>
      <c r="M28" s="10">
        <f>(G28*100000)*12+(H28*100000)*12+(I28*175000)*12+(J28*175000)*12+(K28*300000)*12+(L28*300000)*12</f>
        <v>3600000</v>
      </c>
      <c r="N28" s="8"/>
      <c r="O28" s="8"/>
      <c r="P28" s="8"/>
      <c r="Q28" s="8"/>
      <c r="R28" s="8"/>
      <c r="S28" s="8"/>
      <c r="T28" s="10">
        <f>(N28*100000)*12+(O28*100000)*12+(P28*175000)*12+(Q28*175000)*12+(R28*250000)*12+(S28*250000)*12</f>
        <v>0</v>
      </c>
      <c r="U28" s="8"/>
      <c r="V28" s="8"/>
      <c r="W28" s="8"/>
      <c r="X28" s="8"/>
      <c r="Y28" s="8"/>
      <c r="Z28" s="8"/>
      <c r="AA28" s="11">
        <f>(U28*170000)*12+(W28*300000)*12+(Y28*500000)*12</f>
        <v>0</v>
      </c>
      <c r="AB28" s="11">
        <f t="shared" si="2"/>
        <v>0</v>
      </c>
      <c r="AC28" s="8"/>
    </row>
    <row r="29" spans="1:29" s="4" customFormat="1" ht="15">
      <c r="A29" s="47"/>
      <c r="B29" s="50"/>
      <c r="C29" s="48"/>
      <c r="D29" s="13">
        <v>7596871</v>
      </c>
      <c r="E29" s="31" t="s">
        <v>58</v>
      </c>
      <c r="F29" s="29" t="s">
        <v>59</v>
      </c>
      <c r="G29" s="8"/>
      <c r="H29" s="8"/>
      <c r="I29" s="8"/>
      <c r="J29" s="8"/>
      <c r="K29" s="8">
        <v>1</v>
      </c>
      <c r="L29" s="8"/>
      <c r="M29" s="10">
        <f>(G29*100000)*12+(H29*17000)*12+(I29*175000)*12+(J29*300000)*12+(K29*250000)*12+(L29*500000)*12</f>
        <v>3000000</v>
      </c>
      <c r="N29" s="8"/>
      <c r="O29" s="8"/>
      <c r="P29" s="8"/>
      <c r="Q29" s="8"/>
      <c r="R29" s="8"/>
      <c r="S29" s="8"/>
      <c r="T29" s="10">
        <f>(N29*100000)*12+(O29*100000)*12+(P29*175000)*12+(Q29*175000)*12+(R29*250000)*12+(S29*300000)*12</f>
        <v>0</v>
      </c>
      <c r="U29" s="8"/>
      <c r="V29" s="8"/>
      <c r="W29" s="8"/>
      <c r="X29" s="8"/>
      <c r="Y29" s="8">
        <v>1</v>
      </c>
      <c r="Z29" s="8"/>
      <c r="AA29" s="11">
        <f>(U29*170000)*12+(V29*100000)*12+(W29*300000)*12+(X29*175000)*12+(Y29*500000)*12+(Z29*300000)*12</f>
        <v>6000000</v>
      </c>
      <c r="AB29" s="11">
        <f aca="true" t="shared" si="6" ref="AB29:AB34">(AA29+T29)-(M29)</f>
        <v>3000000</v>
      </c>
      <c r="AC29" s="8">
        <v>2021</v>
      </c>
    </row>
    <row r="30" spans="1:29" s="4" customFormat="1" ht="15">
      <c r="A30" s="47"/>
      <c r="B30" s="50"/>
      <c r="C30" s="48"/>
      <c r="D30" s="13" t="s">
        <v>60</v>
      </c>
      <c r="E30" s="31" t="s">
        <v>61</v>
      </c>
      <c r="F30" s="29" t="s">
        <v>59</v>
      </c>
      <c r="G30" s="8"/>
      <c r="H30" s="8"/>
      <c r="I30" s="8"/>
      <c r="J30" s="8"/>
      <c r="K30" s="8"/>
      <c r="L30" s="8"/>
      <c r="M30" s="10">
        <f>(G30*100000)*12+(H30*100000)*12+(I30*175000)*12+(J30*175000)*12+(K30*300000)*12+(L30*300000)*12</f>
        <v>0</v>
      </c>
      <c r="N30" s="8"/>
      <c r="O30" s="8">
        <v>1</v>
      </c>
      <c r="P30" s="8"/>
      <c r="Q30" s="8"/>
      <c r="R30" s="8"/>
      <c r="S30" s="8"/>
      <c r="T30" s="10">
        <f>(N30*100000)*12+(O30*100000)*12+(P30*175000)*12+(Q30*175000)*12+(R30*250000)*12+(S30*250000)*12</f>
        <v>1200000</v>
      </c>
      <c r="U30" s="8"/>
      <c r="V30" s="8"/>
      <c r="W30" s="8"/>
      <c r="X30" s="8"/>
      <c r="Y30" s="8"/>
      <c r="Z30" s="8"/>
      <c r="AA30" s="11">
        <f>(U30*170000)*12+(W30*300000)*12+(Y30*500000)*12</f>
        <v>0</v>
      </c>
      <c r="AB30" s="11">
        <f t="shared" si="6"/>
        <v>1200000</v>
      </c>
      <c r="AC30" s="8">
        <v>2021</v>
      </c>
    </row>
    <row r="31" spans="1:29" s="4" customFormat="1" ht="15">
      <c r="A31" s="47"/>
      <c r="B31" s="50"/>
      <c r="C31" s="48"/>
      <c r="D31" s="13" t="s">
        <v>62</v>
      </c>
      <c r="E31" s="31" t="s">
        <v>63</v>
      </c>
      <c r="F31" s="29" t="s">
        <v>64</v>
      </c>
      <c r="G31" s="8"/>
      <c r="H31" s="8"/>
      <c r="I31" s="8"/>
      <c r="J31" s="8"/>
      <c r="K31" s="8"/>
      <c r="L31" s="8"/>
      <c r="M31" s="10">
        <f>(G31*100000)*12+(H31*100000)*12+(I31*175000)*12+(J31*175000)*12+(K31*300000)*12+(L31*300000)*12</f>
        <v>0</v>
      </c>
      <c r="N31" s="8">
        <v>1</v>
      </c>
      <c r="O31" s="8"/>
      <c r="P31" s="8"/>
      <c r="Q31" s="8"/>
      <c r="R31" s="8"/>
      <c r="S31" s="8"/>
      <c r="T31" s="10">
        <f>(N31*100000)*12+(O31*100000)*12+(P31*175000)*12+(Q31*175000)*12+(R31*250000)*12+(S31*250000)*12</f>
        <v>1200000</v>
      </c>
      <c r="U31" s="8"/>
      <c r="V31" s="8"/>
      <c r="W31" s="8"/>
      <c r="X31" s="8"/>
      <c r="Y31" s="8"/>
      <c r="Z31" s="8"/>
      <c r="AA31" s="11">
        <f>(U31*170000)*12+(W31*300000)*12+(Y31*500000)*12</f>
        <v>0</v>
      </c>
      <c r="AB31" s="11">
        <f t="shared" si="6"/>
        <v>1200000</v>
      </c>
      <c r="AC31" s="8">
        <v>2021</v>
      </c>
    </row>
    <row r="32" spans="1:29" s="4" customFormat="1" ht="15">
      <c r="A32" s="47"/>
      <c r="B32" s="50"/>
      <c r="C32" s="48"/>
      <c r="D32" s="13"/>
      <c r="E32" s="31" t="s">
        <v>65</v>
      </c>
      <c r="F32" s="29" t="s">
        <v>24</v>
      </c>
      <c r="G32" s="8"/>
      <c r="H32" s="8"/>
      <c r="I32" s="8"/>
      <c r="J32" s="8"/>
      <c r="K32" s="8"/>
      <c r="L32" s="8"/>
      <c r="M32" s="10">
        <f>(G32*100000)*12+(H32*17000)*12+(I32*175000)*12+(J32*300000)*12+(K32*250000)*12+(L32*500000)*12</f>
        <v>0</v>
      </c>
      <c r="N32" s="8"/>
      <c r="O32" s="8"/>
      <c r="P32" s="8"/>
      <c r="Q32" s="8"/>
      <c r="R32" s="8">
        <v>1</v>
      </c>
      <c r="S32" s="8"/>
      <c r="T32" s="10">
        <f>(N32*100000)*12+(O32*100000)*12+(P32*175000)*12+(Q32*175000)*12+(R32*250000)*12+(S32*300000)*12</f>
        <v>3000000</v>
      </c>
      <c r="U32" s="8"/>
      <c r="V32" s="8"/>
      <c r="W32" s="8"/>
      <c r="X32" s="8"/>
      <c r="Y32" s="8"/>
      <c r="Z32" s="8"/>
      <c r="AA32" s="11">
        <f>(U32*170000)*12+(V32*100000)*12+(W32*300000)*12+(X32*175000)*12+(Y32*500000)*12+(Z32*300000)*12</f>
        <v>0</v>
      </c>
      <c r="AB32" s="11">
        <f t="shared" si="6"/>
        <v>3000000</v>
      </c>
      <c r="AC32" s="8">
        <v>2021</v>
      </c>
    </row>
    <row r="33" spans="1:29" s="4" customFormat="1" ht="15">
      <c r="A33" s="47"/>
      <c r="B33" s="50"/>
      <c r="C33" s="48"/>
      <c r="D33" s="13">
        <v>204595</v>
      </c>
      <c r="E33" s="31" t="s">
        <v>71</v>
      </c>
      <c r="F33" s="29" t="s">
        <v>45</v>
      </c>
      <c r="G33" s="8"/>
      <c r="H33" s="8"/>
      <c r="I33" s="8"/>
      <c r="J33" s="8"/>
      <c r="K33" s="8"/>
      <c r="L33" s="8"/>
      <c r="M33" s="10">
        <f>(G33*100000)*12+(H33*17000)*12+(I33*175000)*12+(J33*300000)*12+(K33*250000)*12+(L33*500000)*12</f>
        <v>0</v>
      </c>
      <c r="N33" s="8"/>
      <c r="O33" s="8"/>
      <c r="P33" s="8"/>
      <c r="Q33" s="8"/>
      <c r="R33" s="8">
        <v>1</v>
      </c>
      <c r="S33" s="8"/>
      <c r="T33" s="10">
        <f>(N33*100000)*12+(O33*100000)*12+(P33*175000)*12+(Q33*175000)*12+(R33*250000)*12+(S33*300000)*12</f>
        <v>3000000</v>
      </c>
      <c r="U33" s="8"/>
      <c r="V33" s="8"/>
      <c r="W33" s="8"/>
      <c r="X33" s="8"/>
      <c r="Y33" s="8"/>
      <c r="Z33" s="8"/>
      <c r="AA33" s="11">
        <f>(U33*170000)*12+(V33*100000)*12+(W33*300000)*12+(X33*175000)*12+(Y33*500000)*12+(Z33*300000)*12</f>
        <v>0</v>
      </c>
      <c r="AB33" s="11">
        <f t="shared" si="6"/>
        <v>3000000</v>
      </c>
      <c r="AC33" s="8">
        <v>2021</v>
      </c>
    </row>
    <row r="34" spans="1:29" s="4" customFormat="1" ht="15">
      <c r="A34" s="47"/>
      <c r="B34" s="50"/>
      <c r="C34" s="48"/>
      <c r="D34" s="13"/>
      <c r="E34" s="32" t="s">
        <v>66</v>
      </c>
      <c r="F34" s="29" t="s">
        <v>45</v>
      </c>
      <c r="G34" s="8"/>
      <c r="H34" s="8"/>
      <c r="I34" s="8"/>
      <c r="J34" s="8"/>
      <c r="K34" s="8"/>
      <c r="L34" s="8"/>
      <c r="M34" s="10">
        <f>(G34*100000)*12+(H34*17000)*12+(I34*175000)*12+(J34*300000)*12+(K34*250000)*12+(L34*500000)*12</f>
        <v>0</v>
      </c>
      <c r="N34" s="8"/>
      <c r="O34" s="8"/>
      <c r="P34" s="8"/>
      <c r="Q34" s="8"/>
      <c r="R34" s="8">
        <v>1</v>
      </c>
      <c r="S34" s="8"/>
      <c r="T34" s="10">
        <f>(N34*100000)*12+(O34*100000)*12+(P34*175000)*12+(Q34*175000)*12+(R34*250000)*12+(S34*300000)*12</f>
        <v>3000000</v>
      </c>
      <c r="U34" s="8"/>
      <c r="V34" s="8"/>
      <c r="W34" s="8"/>
      <c r="X34" s="8"/>
      <c r="Y34" s="8"/>
      <c r="Z34" s="8"/>
      <c r="AA34" s="11">
        <f>(U34*170000)*12+(V34*100000)*12+(W34*300000)*12+(X34*175000)*12+(Y34*500000)*12+(Z34*300000)*12</f>
        <v>0</v>
      </c>
      <c r="AB34" s="11">
        <f t="shared" si="6"/>
        <v>3000000</v>
      </c>
      <c r="AC34" s="8">
        <v>2021</v>
      </c>
    </row>
    <row r="35" spans="1:29" s="4" customFormat="1" ht="15" customHeight="1">
      <c r="A35" s="40" t="s">
        <v>39</v>
      </c>
      <c r="B35" s="40"/>
      <c r="C35" s="26">
        <f>SUM(C17:C34)</f>
        <v>3095130</v>
      </c>
      <c r="D35" s="40"/>
      <c r="E35" s="40"/>
      <c r="F35" s="40"/>
      <c r="G35" s="17">
        <f aca="true" t="shared" si="7" ref="G35:AB35">SUM(G17:G34)</f>
        <v>0</v>
      </c>
      <c r="H35" s="17">
        <f t="shared" si="7"/>
        <v>0</v>
      </c>
      <c r="I35" s="17">
        <f t="shared" si="7"/>
        <v>1</v>
      </c>
      <c r="J35" s="17">
        <f t="shared" si="7"/>
        <v>1</v>
      </c>
      <c r="K35" s="17">
        <f t="shared" si="7"/>
        <v>1</v>
      </c>
      <c r="L35" s="17">
        <f t="shared" si="7"/>
        <v>9</v>
      </c>
      <c r="M35" s="18">
        <f t="shared" si="7"/>
        <v>56400000</v>
      </c>
      <c r="N35" s="17">
        <f t="shared" si="7"/>
        <v>1</v>
      </c>
      <c r="O35" s="17">
        <f t="shared" si="7"/>
        <v>2</v>
      </c>
      <c r="P35" s="17">
        <f t="shared" si="7"/>
        <v>0</v>
      </c>
      <c r="Q35" s="17">
        <f t="shared" si="7"/>
        <v>0</v>
      </c>
      <c r="R35" s="17">
        <f t="shared" si="7"/>
        <v>3</v>
      </c>
      <c r="S35" s="17">
        <f t="shared" si="7"/>
        <v>0</v>
      </c>
      <c r="T35" s="19">
        <f t="shared" si="7"/>
        <v>12600000</v>
      </c>
      <c r="U35" s="17">
        <f t="shared" si="7"/>
        <v>0</v>
      </c>
      <c r="V35" s="17">
        <f t="shared" si="7"/>
        <v>0</v>
      </c>
      <c r="W35" s="17">
        <f t="shared" si="7"/>
        <v>1</v>
      </c>
      <c r="X35" s="17">
        <f t="shared" si="7"/>
        <v>0</v>
      </c>
      <c r="Y35" s="17">
        <f t="shared" si="7"/>
        <v>1</v>
      </c>
      <c r="Z35" s="17">
        <f t="shared" si="7"/>
        <v>0</v>
      </c>
      <c r="AA35" s="19">
        <f t="shared" si="7"/>
        <v>9600000</v>
      </c>
      <c r="AB35" s="19">
        <f t="shared" si="7"/>
        <v>17100000</v>
      </c>
      <c r="AC35" s="17"/>
    </row>
    <row r="36" spans="1:29" s="4" customFormat="1" ht="45">
      <c r="A36" s="20" t="s">
        <v>67</v>
      </c>
      <c r="B36" s="33" t="s">
        <v>68</v>
      </c>
      <c r="C36" s="12">
        <v>100605</v>
      </c>
      <c r="D36" s="8"/>
      <c r="E36" s="9" t="s">
        <v>69</v>
      </c>
      <c r="F36" s="8" t="s">
        <v>24</v>
      </c>
      <c r="G36" s="8"/>
      <c r="H36" s="8"/>
      <c r="I36" s="8"/>
      <c r="J36" s="8"/>
      <c r="K36" s="8"/>
      <c r="L36" s="8"/>
      <c r="M36" s="10">
        <f>(G36*100000)*12+(H36*17000)*12+(I36*175000)*12+(J36*300000)*12+(K36*250000)*12+(L36*500000)*12</f>
        <v>0</v>
      </c>
      <c r="N36" s="8"/>
      <c r="O36" s="8"/>
      <c r="P36" s="8">
        <v>1</v>
      </c>
      <c r="Q36" s="8"/>
      <c r="R36" s="8"/>
      <c r="S36" s="8"/>
      <c r="T36" s="10">
        <f>(N36*100000)*12+(O36*100000)*12+(P36*175000)*12+(Q36*175000)*12+(R36*250000)*12+(S36*300000)*12</f>
        <v>2100000</v>
      </c>
      <c r="U36" s="8"/>
      <c r="V36" s="8"/>
      <c r="W36" s="8"/>
      <c r="X36" s="8"/>
      <c r="Y36" s="8"/>
      <c r="Z36" s="8"/>
      <c r="AA36" s="11">
        <f>(U36*170000)*12+(V36*100000)*12+(W36*300000)*12+(X36*175000)*12+(Y36*500000)*12+(Z36*300000)*12</f>
        <v>0</v>
      </c>
      <c r="AB36" s="11">
        <f>(AA36+T36)-(M36)</f>
        <v>2100000</v>
      </c>
      <c r="AC36" s="8">
        <v>2021</v>
      </c>
    </row>
    <row r="37" spans="1:29" s="27" customFormat="1" ht="15.75" customHeight="1">
      <c r="A37" s="40" t="s">
        <v>39</v>
      </c>
      <c r="B37" s="40"/>
      <c r="C37" s="26">
        <f>SUM(C36:C36)</f>
        <v>100605</v>
      </c>
      <c r="D37" s="40"/>
      <c r="E37" s="40"/>
      <c r="F37" s="40"/>
      <c r="G37" s="17">
        <f aca="true" t="shared" si="8" ref="G37:AB37">SUM(G36:G36)</f>
        <v>0</v>
      </c>
      <c r="H37" s="17">
        <f t="shared" si="8"/>
        <v>0</v>
      </c>
      <c r="I37" s="17">
        <f t="shared" si="8"/>
        <v>0</v>
      </c>
      <c r="J37" s="17">
        <f t="shared" si="8"/>
        <v>0</v>
      </c>
      <c r="K37" s="17">
        <f t="shared" si="8"/>
        <v>0</v>
      </c>
      <c r="L37" s="17">
        <f t="shared" si="8"/>
        <v>0</v>
      </c>
      <c r="M37" s="18">
        <f t="shared" si="8"/>
        <v>0</v>
      </c>
      <c r="N37" s="17">
        <f t="shared" si="8"/>
        <v>0</v>
      </c>
      <c r="O37" s="17">
        <f t="shared" si="8"/>
        <v>0</v>
      </c>
      <c r="P37" s="17">
        <f t="shared" si="8"/>
        <v>1</v>
      </c>
      <c r="Q37" s="17">
        <f t="shared" si="8"/>
        <v>0</v>
      </c>
      <c r="R37" s="17">
        <f t="shared" si="8"/>
        <v>0</v>
      </c>
      <c r="S37" s="17">
        <f t="shared" si="8"/>
        <v>0</v>
      </c>
      <c r="T37" s="19">
        <f t="shared" si="8"/>
        <v>2100000</v>
      </c>
      <c r="U37" s="17">
        <f t="shared" si="8"/>
        <v>0</v>
      </c>
      <c r="V37" s="17">
        <f t="shared" si="8"/>
        <v>0</v>
      </c>
      <c r="W37" s="17">
        <f t="shared" si="8"/>
        <v>0</v>
      </c>
      <c r="X37" s="17">
        <f t="shared" si="8"/>
        <v>0</v>
      </c>
      <c r="Y37" s="17">
        <f t="shared" si="8"/>
        <v>0</v>
      </c>
      <c r="Z37" s="17">
        <f t="shared" si="8"/>
        <v>0</v>
      </c>
      <c r="AA37" s="19">
        <f t="shared" si="8"/>
        <v>0</v>
      </c>
      <c r="AB37" s="19">
        <f t="shared" si="8"/>
        <v>2100000</v>
      </c>
      <c r="AC37" s="34"/>
    </row>
    <row r="38" spans="1:29" s="27" customFormat="1" ht="15.75" customHeight="1">
      <c r="A38" s="51" t="s">
        <v>70</v>
      </c>
      <c r="B38" s="51"/>
      <c r="C38" s="35">
        <f>C37+C35+C16+C13</f>
        <v>3855489</v>
      </c>
      <c r="D38" s="51"/>
      <c r="E38" s="51"/>
      <c r="F38" s="51"/>
      <c r="G38" s="36">
        <f aca="true" t="shared" si="9" ref="G38:AB38">G37+G35+G16+G13</f>
        <v>1</v>
      </c>
      <c r="H38" s="36">
        <f t="shared" si="9"/>
        <v>2</v>
      </c>
      <c r="I38" s="36">
        <f t="shared" si="9"/>
        <v>2</v>
      </c>
      <c r="J38" s="36">
        <f t="shared" si="9"/>
        <v>2</v>
      </c>
      <c r="K38" s="36">
        <f t="shared" si="9"/>
        <v>1</v>
      </c>
      <c r="L38" s="36">
        <f t="shared" si="9"/>
        <v>9</v>
      </c>
      <c r="M38" s="37">
        <f t="shared" si="9"/>
        <v>68160000</v>
      </c>
      <c r="N38" s="36">
        <f t="shared" si="9"/>
        <v>3</v>
      </c>
      <c r="O38" s="36">
        <f t="shared" si="9"/>
        <v>3</v>
      </c>
      <c r="P38" s="36">
        <f t="shared" si="9"/>
        <v>1</v>
      </c>
      <c r="Q38" s="36">
        <f t="shared" si="9"/>
        <v>0</v>
      </c>
      <c r="R38" s="36">
        <f t="shared" si="9"/>
        <v>3</v>
      </c>
      <c r="S38" s="36">
        <f t="shared" si="9"/>
        <v>0</v>
      </c>
      <c r="T38" s="38">
        <f t="shared" si="9"/>
        <v>18300000</v>
      </c>
      <c r="U38" s="36">
        <f t="shared" si="9"/>
        <v>1</v>
      </c>
      <c r="V38" s="36">
        <f t="shared" si="9"/>
        <v>0</v>
      </c>
      <c r="W38" s="36">
        <f t="shared" si="9"/>
        <v>2</v>
      </c>
      <c r="X38" s="36">
        <f t="shared" si="9"/>
        <v>0</v>
      </c>
      <c r="Y38" s="36">
        <f t="shared" si="9"/>
        <v>1</v>
      </c>
      <c r="Z38" s="36">
        <f t="shared" si="9"/>
        <v>0</v>
      </c>
      <c r="AA38" s="38">
        <f t="shared" si="9"/>
        <v>15240000</v>
      </c>
      <c r="AB38" s="38">
        <f t="shared" si="9"/>
        <v>25140000</v>
      </c>
      <c r="AC38" s="34"/>
    </row>
  </sheetData>
  <sheetProtection selectLockedCells="1" selectUnlockedCells="1"/>
  <mergeCells count="45">
    <mergeCell ref="A35:B35"/>
    <mergeCell ref="D35:F35"/>
    <mergeCell ref="A37:B37"/>
    <mergeCell ref="D37:F37"/>
    <mergeCell ref="A38:B38"/>
    <mergeCell ref="D38:F38"/>
    <mergeCell ref="A16:B16"/>
    <mergeCell ref="D16:F16"/>
    <mergeCell ref="A17:A34"/>
    <mergeCell ref="B18:B19"/>
    <mergeCell ref="C18:C19"/>
    <mergeCell ref="B20:B34"/>
    <mergeCell ref="C20:C34"/>
    <mergeCell ref="A7:A12"/>
    <mergeCell ref="B7:B9"/>
    <mergeCell ref="C7:C9"/>
    <mergeCell ref="A13:B13"/>
    <mergeCell ref="D13:F13"/>
    <mergeCell ref="A14:A15"/>
    <mergeCell ref="R5:S5"/>
    <mergeCell ref="T5:T6"/>
    <mergeCell ref="U5:V5"/>
    <mergeCell ref="W5:X5"/>
    <mergeCell ref="Y5:Z5"/>
    <mergeCell ref="AA5:AA6"/>
    <mergeCell ref="N4:T4"/>
    <mergeCell ref="U4:AA4"/>
    <mergeCell ref="AB4:AB6"/>
    <mergeCell ref="AC4:AC6"/>
    <mergeCell ref="G5:H5"/>
    <mergeCell ref="I5:J5"/>
    <mergeCell ref="K5:L5"/>
    <mergeCell ref="M5:M6"/>
    <mergeCell ref="N5:O5"/>
    <mergeCell ref="P5:Q5"/>
    <mergeCell ref="A1:AC1"/>
    <mergeCell ref="A2:AC2"/>
    <mergeCell ref="A3:AC3"/>
    <mergeCell ref="A4:A6"/>
    <mergeCell ref="B4:B6"/>
    <mergeCell ref="C4:C6"/>
    <mergeCell ref="D4:D6"/>
    <mergeCell ref="E4:E6"/>
    <mergeCell ref="F4:F6"/>
    <mergeCell ref="G4:M4"/>
  </mergeCells>
  <printOptions/>
  <pageMargins left="0.25" right="0.25" top="0.40902777777777777" bottom="0.21597222222222223" header="0.5118055555555555" footer="0.5118055555555555"/>
  <pageSetup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Marcia Miguel A. de Miranda</dc:creator>
  <cp:keywords/>
  <dc:description/>
  <cp:lastModifiedBy>Maria Alcina Romero Boulhosa</cp:lastModifiedBy>
  <cp:lastPrinted>2019-09-26T19:09:38Z</cp:lastPrinted>
  <dcterms:created xsi:type="dcterms:W3CDTF">2019-05-08T20:59:32Z</dcterms:created>
  <dcterms:modified xsi:type="dcterms:W3CDTF">2021-05-19T21:02:46Z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KSOProductBuildVer">
    <vt:lpwstr>1046-11.2.0.8934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